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7436" windowHeight="400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  <c r="M13" i="1" l="1"/>
  <c r="M14" i="1"/>
  <c r="M15" i="1"/>
  <c r="M16" i="1"/>
  <c r="M12" i="1"/>
  <c r="C12" i="1"/>
  <c r="A30" i="1" s="1"/>
  <c r="D30" i="1" l="1"/>
  <c r="B30" i="1"/>
  <c r="C30" i="1"/>
  <c r="E30" i="1"/>
  <c r="F30" i="1"/>
  <c r="F12" i="1"/>
  <c r="C13" i="1" s="1"/>
  <c r="A37" i="1"/>
  <c r="A38" i="1" s="1"/>
  <c r="C7" i="1" l="1"/>
  <c r="C3" i="1"/>
  <c r="C35" i="1" s="1"/>
  <c r="C36" i="1" s="1"/>
  <c r="C37" i="1" s="1"/>
  <c r="D16" i="1"/>
  <c r="C16" i="1"/>
  <c r="B16" i="1"/>
  <c r="A17" i="1"/>
  <c r="E17" i="1" s="1"/>
  <c r="C10" i="1"/>
  <c r="C9" i="1"/>
  <c r="A29" i="1" l="1"/>
  <c r="B29" i="1" s="1"/>
  <c r="F9" i="1"/>
  <c r="C4" i="1"/>
  <c r="A36" i="1"/>
  <c r="A35" i="1"/>
  <c r="F17" i="1"/>
  <c r="C17" i="1"/>
  <c r="A18" i="1"/>
  <c r="F18" i="1" s="1"/>
  <c r="D17" i="1"/>
  <c r="B17" i="1"/>
  <c r="C5" i="1"/>
  <c r="B36" i="1" s="1"/>
  <c r="B37" i="1" s="1"/>
  <c r="B34" i="1" l="1"/>
  <c r="B35" i="1" s="1"/>
  <c r="D34" i="1"/>
  <c r="D35" i="1" s="1"/>
  <c r="D36" i="1" s="1"/>
  <c r="F29" i="1"/>
  <c r="D29" i="1"/>
  <c r="C29" i="1"/>
  <c r="E29" i="1"/>
  <c r="C6" i="1"/>
  <c r="E18" i="1"/>
  <c r="C18" i="1"/>
  <c r="D18" i="1"/>
  <c r="A19" i="1"/>
  <c r="F19" i="1" s="1"/>
  <c r="B18" i="1"/>
  <c r="B38" i="1" l="1"/>
  <c r="A20" i="1"/>
  <c r="F20" i="1" s="1"/>
  <c r="B19" i="1"/>
  <c r="D19" i="1"/>
  <c r="E19" i="1"/>
  <c r="C19" i="1"/>
  <c r="A21" i="1" l="1"/>
  <c r="F21" i="1" s="1"/>
  <c r="E20" i="1"/>
  <c r="C20" i="1"/>
  <c r="B20" i="1"/>
  <c r="D20" i="1"/>
  <c r="A22" i="1" l="1"/>
  <c r="F22" i="1" s="1"/>
  <c r="B21" i="1"/>
  <c r="D21" i="1"/>
  <c r="C21" i="1"/>
  <c r="E21" i="1"/>
  <c r="A23" i="1" l="1"/>
  <c r="F23" i="1" s="1"/>
  <c r="E22" i="1"/>
  <c r="C22" i="1"/>
  <c r="B22" i="1"/>
  <c r="D22" i="1"/>
  <c r="A24" i="1" l="1"/>
  <c r="F24" i="1" s="1"/>
  <c r="B23" i="1"/>
  <c r="D23" i="1"/>
  <c r="E23" i="1"/>
  <c r="C23" i="1"/>
  <c r="A25" i="1" l="1"/>
  <c r="F25" i="1" s="1"/>
  <c r="E24" i="1"/>
  <c r="C24" i="1"/>
  <c r="D24" i="1"/>
  <c r="B24" i="1"/>
  <c r="A26" i="1" l="1"/>
  <c r="F26" i="1" s="1"/>
  <c r="B25" i="1"/>
  <c r="D25" i="1"/>
  <c r="E25" i="1"/>
  <c r="C25" i="1"/>
  <c r="A27" i="1" l="1"/>
  <c r="F27" i="1" s="1"/>
  <c r="E26" i="1"/>
  <c r="C26" i="1"/>
  <c r="B26" i="1"/>
  <c r="D26" i="1"/>
  <c r="B27" i="1" l="1"/>
  <c r="D27" i="1"/>
  <c r="C27" i="1"/>
  <c r="E27" i="1"/>
</calcChain>
</file>

<file path=xl/sharedStrings.xml><?xml version="1.0" encoding="utf-8"?>
<sst xmlns="http://schemas.openxmlformats.org/spreadsheetml/2006/main" count="79" uniqueCount="60">
  <si>
    <t>m</t>
  </si>
  <si>
    <t>b</t>
  </si>
  <si>
    <t>Linear Inverse Demand P = b - mx</t>
  </si>
  <si>
    <t>Quadratic TC = F + ax + cx^2</t>
  </si>
  <si>
    <t>F</t>
  </si>
  <si>
    <t>a</t>
  </si>
  <si>
    <t>c</t>
  </si>
  <si>
    <t>x in SR</t>
  </si>
  <si>
    <t>P in SR</t>
  </si>
  <si>
    <t>x in LR</t>
  </si>
  <si>
    <t>P in LR</t>
  </si>
  <si>
    <r>
      <rPr>
        <sz val="11"/>
        <color theme="1"/>
        <rFont val="Symbol"/>
        <family val="1"/>
        <charset val="2"/>
      </rPr>
      <t>p</t>
    </r>
    <r>
      <rPr>
        <sz val="11"/>
        <color theme="1"/>
        <rFont val="Calibri"/>
        <family val="2"/>
        <scheme val="minor"/>
      </rPr>
      <t xml:space="preserve"> in SR</t>
    </r>
  </si>
  <si>
    <t>ATC in SR</t>
  </si>
  <si>
    <t>x</t>
  </si>
  <si>
    <t>dx</t>
  </si>
  <si>
    <t>MC</t>
  </si>
  <si>
    <t>ATC</t>
  </si>
  <si>
    <t>x at min ATC</t>
  </si>
  <si>
    <t>MR</t>
  </si>
  <si>
    <t>dATC/dx</t>
  </si>
  <si>
    <t>P(x)</t>
  </si>
  <si>
    <t>P</t>
  </si>
  <si>
    <t xml:space="preserve">x </t>
  </si>
  <si>
    <t>profit</t>
  </si>
  <si>
    <t>Based on adjusting m for fixed b</t>
  </si>
  <si>
    <t>m =</t>
  </si>
  <si>
    <t>Based on adjusting b for fixed m</t>
  </si>
  <si>
    <t>b =</t>
  </si>
  <si>
    <t>Which LRMCE?</t>
  </si>
  <si>
    <r>
      <t>Inverse demand: p(x) = b - mx, TC(x) = F + ax + cx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</t>
    </r>
  </si>
  <si>
    <t>loss</t>
  </si>
  <si>
    <t>Appendix 15A</t>
  </si>
  <si>
    <t>SR solutions</t>
  </si>
  <si>
    <t>Based on Equation</t>
  </si>
  <si>
    <t>15A.8a</t>
  </si>
  <si>
    <t>15A.8b</t>
  </si>
  <si>
    <t>15A.10a</t>
  </si>
  <si>
    <t>15A.10b</t>
  </si>
  <si>
    <t>LRMCE</t>
  </si>
  <si>
    <t>p</t>
  </si>
  <si>
    <t>Based on A3:A7=</t>
  </si>
  <si>
    <r>
      <t xml:space="preserve">Show </t>
    </r>
    <r>
      <rPr>
        <sz val="11"/>
        <color theme="1"/>
        <rFont val="Symbol"/>
        <family val="1"/>
        <charset val="2"/>
      </rPr>
      <t>p</t>
    </r>
  </si>
  <si>
    <t>new1</t>
  </si>
  <si>
    <t>new2</t>
  </si>
  <si>
    <t>new3</t>
  </si>
  <si>
    <t>helpful in finding m</t>
  </si>
  <si>
    <t>Ch15A.LRMCE_FacultyHelperFile.xlsx</t>
  </si>
  <si>
    <t>SR value in cell</t>
  </si>
  <si>
    <t>A4</t>
  </si>
  <si>
    <t>A3</t>
  </si>
  <si>
    <r>
      <t xml:space="preserve">Hint for </t>
    </r>
    <r>
      <rPr>
        <i/>
        <sz val="11"/>
        <color theme="1"/>
        <rFont val="Calibri"/>
        <family val="2"/>
        <scheme val="minor"/>
      </rPr>
      <t>new2</t>
    </r>
    <r>
      <rPr>
        <sz val="11"/>
        <color theme="1"/>
        <rFont val="Calibri"/>
        <family val="2"/>
        <scheme val="minor"/>
      </rPr>
      <t xml:space="preserve"> SR with 0.12: SR profit = $250</t>
    </r>
  </si>
  <si>
    <t>Show (x,p)</t>
  </si>
  <si>
    <t>(x,p)</t>
  </si>
  <si>
    <t>new4</t>
  </si>
  <si>
    <t>Based on adjusting m for fixed b like 15A.8</t>
  </si>
  <si>
    <t>Based on adjusting b for fixed m like 15A.10</t>
  </si>
  <si>
    <t xml:space="preserve">  P</t>
  </si>
  <si>
    <t>LR Based on adjusting m for fixed b</t>
  </si>
  <si>
    <t>LR Based on adjusting b for fixed m</t>
  </si>
  <si>
    <t>m from A4 as a fraction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</si>
</sst>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#\ ???/???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0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vertical="top"/>
    </xf>
    <xf numFmtId="0" fontId="0" fillId="0" borderId="0" xfId="0" applyAlignment="1">
      <alignment horizontal="right"/>
    </xf>
    <xf numFmtId="0" fontId="0" fillId="2" borderId="0" xfId="0" applyFill="1" applyAlignment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right"/>
    </xf>
    <xf numFmtId="2" fontId="0" fillId="0" borderId="0" xfId="0" applyNumberFormat="1"/>
    <xf numFmtId="44" fontId="0" fillId="0" borderId="1" xfId="1" applyNumberFormat="1" applyFont="1" applyBorder="1"/>
    <xf numFmtId="0" fontId="0" fillId="3" borderId="0" xfId="0" applyFill="1"/>
    <xf numFmtId="0" fontId="0" fillId="0" borderId="0" xfId="0" applyFill="1"/>
    <xf numFmtId="0" fontId="0" fillId="0" borderId="1" xfId="0" applyBorder="1"/>
    <xf numFmtId="0" fontId="0" fillId="0" borderId="1" xfId="0" applyBorder="1" applyAlignment="1">
      <alignment horizontal="center"/>
    </xf>
    <xf numFmtId="44" fontId="0" fillId="0" borderId="1" xfId="1" applyFont="1" applyBorder="1"/>
    <xf numFmtId="0" fontId="0" fillId="0" borderId="2" xfId="0" applyBorder="1"/>
    <xf numFmtId="0" fontId="0" fillId="0" borderId="3" xfId="0" applyBorder="1"/>
    <xf numFmtId="164" fontId="0" fillId="0" borderId="4" xfId="0" applyNumberFormat="1" applyFill="1" applyBorder="1"/>
    <xf numFmtId="0" fontId="0" fillId="0" borderId="5" xfId="0" applyBorder="1"/>
    <xf numFmtId="0" fontId="6" fillId="0" borderId="1" xfId="0" applyFont="1" applyBorder="1" applyAlignment="1">
      <alignment horizontal="right"/>
    </xf>
    <xf numFmtId="165" fontId="3" fillId="0" borderId="1" xfId="1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0" fontId="0" fillId="2" borderId="0" xfId="0" applyFill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0" xfId="0" applyFont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Figure 15A</a:t>
            </a:r>
          </a:p>
        </c:rich>
      </c:tx>
      <c:layout>
        <c:manualLayout>
          <c:xMode val="edge"/>
          <c:yMode val="edge"/>
          <c:x val="0.38412813782892524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238764385221078"/>
          <c:y val="0.14303629633881237"/>
          <c:w val="0.74491567266962921"/>
          <c:h val="0.76869365426254055"/>
        </c:manualLayout>
      </c:layout>
      <c:scatterChart>
        <c:scatterStyle val="lineMarker"/>
        <c:varyColors val="0"/>
        <c:ser>
          <c:idx val="4"/>
          <c:order val="4"/>
          <c:tx>
            <c:strRef>
              <c:f>Sheet1!$A$33</c:f>
              <c:strCache>
                <c:ptCount val="1"/>
                <c:pt idx="0">
                  <c:v>profit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Sheet1!$A$34:$A$38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Sheet1!$B$34:$B$38</c:f>
              <c:numCache>
                <c:formatCode>General</c:formatCode>
                <c:ptCount val="5"/>
                <c:pt idx="0">
                  <c:v>53</c:v>
                </c:pt>
                <c:pt idx="1">
                  <c:v>53</c:v>
                </c:pt>
                <c:pt idx="2">
                  <c:v>61.75</c:v>
                </c:pt>
                <c:pt idx="3">
                  <c:v>61.75</c:v>
                </c:pt>
                <c:pt idx="4">
                  <c:v>53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709696"/>
        <c:axId val="57711232"/>
      </c:scatterChart>
      <c:scatterChart>
        <c:scatterStyle val="smoothMarker"/>
        <c:varyColors val="0"/>
        <c:ser>
          <c:idx val="0"/>
          <c:order val="0"/>
          <c:tx>
            <c:strRef>
              <c:f>Sheet1!$B$15</c:f>
              <c:strCache>
                <c:ptCount val="1"/>
                <c:pt idx="0">
                  <c:v>MR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Sheet1!$A$16:$A$27</c:f>
              <c:numCache>
                <c:formatCode>General</c:formatCode>
                <c:ptCount val="12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</c:numCache>
            </c:numRef>
          </c:xVal>
          <c:yVal>
            <c:numRef>
              <c:f>Sheet1!$B$16:$B$27</c:f>
              <c:numCache>
                <c:formatCode>General</c:formatCode>
                <c:ptCount val="12"/>
                <c:pt idx="0">
                  <c:v>80</c:v>
                </c:pt>
                <c:pt idx="1">
                  <c:v>53</c:v>
                </c:pt>
                <c:pt idx="2">
                  <c:v>26</c:v>
                </c:pt>
                <c:pt idx="3">
                  <c:v>-1</c:v>
                </c:pt>
                <c:pt idx="4">
                  <c:v>-28</c:v>
                </c:pt>
                <c:pt idx="5">
                  <c:v>-55</c:v>
                </c:pt>
                <c:pt idx="6">
                  <c:v>-82</c:v>
                </c:pt>
                <c:pt idx="7">
                  <c:v>-109</c:v>
                </c:pt>
                <c:pt idx="8">
                  <c:v>-136</c:v>
                </c:pt>
                <c:pt idx="9">
                  <c:v>-163.00000000000003</c:v>
                </c:pt>
                <c:pt idx="10">
                  <c:v>-190</c:v>
                </c:pt>
                <c:pt idx="11">
                  <c:v>-217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Sheet1!$C$15</c:f>
              <c:strCache>
                <c:ptCount val="1"/>
                <c:pt idx="0">
                  <c:v>P(x)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Sheet1!$A$16:$A$27</c:f>
              <c:numCache>
                <c:formatCode>General</c:formatCode>
                <c:ptCount val="12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</c:numCache>
            </c:numRef>
          </c:xVal>
          <c:yVal>
            <c:numRef>
              <c:f>Sheet1!$C$16:$C$27</c:f>
              <c:numCache>
                <c:formatCode>General</c:formatCode>
                <c:ptCount val="12"/>
                <c:pt idx="0">
                  <c:v>80</c:v>
                </c:pt>
                <c:pt idx="1">
                  <c:v>66.5</c:v>
                </c:pt>
                <c:pt idx="2">
                  <c:v>53</c:v>
                </c:pt>
                <c:pt idx="3">
                  <c:v>39.5</c:v>
                </c:pt>
                <c:pt idx="4">
                  <c:v>26</c:v>
                </c:pt>
                <c:pt idx="5">
                  <c:v>12.5</c:v>
                </c:pt>
                <c:pt idx="6">
                  <c:v>-1</c:v>
                </c:pt>
                <c:pt idx="7">
                  <c:v>-14.5</c:v>
                </c:pt>
                <c:pt idx="8">
                  <c:v>-28</c:v>
                </c:pt>
                <c:pt idx="9">
                  <c:v>-41.500000000000014</c:v>
                </c:pt>
                <c:pt idx="10">
                  <c:v>-55</c:v>
                </c:pt>
                <c:pt idx="11">
                  <c:v>-68.5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Sheet1!$D$15</c:f>
              <c:strCache>
                <c:ptCount val="1"/>
                <c:pt idx="0">
                  <c:v>MC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Sheet1!$A$16:$A$27</c:f>
              <c:numCache>
                <c:formatCode>General</c:formatCode>
                <c:ptCount val="12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</c:numCache>
            </c:numRef>
          </c:xVal>
          <c:yVal>
            <c:numRef>
              <c:f>Sheet1!$D$16:$D$27</c:f>
              <c:numCache>
                <c:formatCode>General</c:formatCode>
                <c:ptCount val="12"/>
                <c:pt idx="0">
                  <c:v>10</c:v>
                </c:pt>
                <c:pt idx="1">
                  <c:v>18</c:v>
                </c:pt>
                <c:pt idx="2">
                  <c:v>26</c:v>
                </c:pt>
                <c:pt idx="3">
                  <c:v>34</c:v>
                </c:pt>
                <c:pt idx="4">
                  <c:v>42</c:v>
                </c:pt>
                <c:pt idx="5">
                  <c:v>50</c:v>
                </c:pt>
                <c:pt idx="6">
                  <c:v>58</c:v>
                </c:pt>
                <c:pt idx="7">
                  <c:v>66</c:v>
                </c:pt>
                <c:pt idx="8">
                  <c:v>74</c:v>
                </c:pt>
                <c:pt idx="9">
                  <c:v>82</c:v>
                </c:pt>
                <c:pt idx="10">
                  <c:v>90</c:v>
                </c:pt>
                <c:pt idx="11">
                  <c:v>98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Sheet1!$E$15</c:f>
              <c:strCache>
                <c:ptCount val="1"/>
                <c:pt idx="0">
                  <c:v>ATC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Sheet1!$A$16:$A$27</c:f>
              <c:numCache>
                <c:formatCode>General</c:formatCode>
                <c:ptCount val="12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</c:numCache>
            </c:numRef>
          </c:xVal>
          <c:yVal>
            <c:numRef>
              <c:f>Sheet1!$E$16:$E$27</c:f>
              <c:numCache>
                <c:formatCode>General</c:formatCode>
                <c:ptCount val="12"/>
                <c:pt idx="1">
                  <c:v>101.5</c:v>
                </c:pt>
                <c:pt idx="2">
                  <c:v>61.75</c:v>
                </c:pt>
                <c:pt idx="3">
                  <c:v>51.166666666666671</c:v>
                </c:pt>
                <c:pt idx="4">
                  <c:v>47.875</c:v>
                </c:pt>
                <c:pt idx="5">
                  <c:v>47.5</c:v>
                </c:pt>
                <c:pt idx="6">
                  <c:v>48.583333333333336</c:v>
                </c:pt>
                <c:pt idx="7">
                  <c:v>50.5</c:v>
                </c:pt>
                <c:pt idx="8">
                  <c:v>52.9375</c:v>
                </c:pt>
                <c:pt idx="9">
                  <c:v>55.722222222222221</c:v>
                </c:pt>
                <c:pt idx="10">
                  <c:v>58.75</c:v>
                </c:pt>
                <c:pt idx="11">
                  <c:v>61.954545454545453</c:v>
                </c:pt>
              </c:numCache>
            </c:numRef>
          </c:yVal>
          <c:smooth val="1"/>
        </c:ser>
        <c:ser>
          <c:idx val="5"/>
          <c:order val="5"/>
          <c:spPr>
            <a:ln w="12700">
              <a:prstDash val="dash"/>
            </a:ln>
          </c:spPr>
          <c:marker>
            <c:symbol val="none"/>
          </c:marker>
          <c:xVal>
            <c:numRef>
              <c:f>Sheet1!$C$34:$C$37</c:f>
              <c:numCache>
                <c:formatCode>General</c:formatCode>
                <c:ptCount val="4"/>
                <c:pt idx="0">
                  <c:v>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</c:numCache>
            </c:numRef>
          </c:xVal>
          <c:yVal>
            <c:numRef>
              <c:f>Sheet1!$D$34:$D$37</c:f>
              <c:numCache>
                <c:formatCode>General</c:formatCode>
                <c:ptCount val="4"/>
                <c:pt idx="0">
                  <c:v>53</c:v>
                </c:pt>
                <c:pt idx="1">
                  <c:v>53</c:v>
                </c:pt>
                <c:pt idx="2">
                  <c:v>53</c:v>
                </c:pt>
                <c:pt idx="3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709696"/>
        <c:axId val="57711232"/>
      </c:scatterChart>
      <c:valAx>
        <c:axId val="57709696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711232"/>
        <c:crosses val="autoZero"/>
        <c:crossBetween val="midCat"/>
      </c:valAx>
      <c:valAx>
        <c:axId val="5771123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7096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6897689768976896"/>
          <c:y val="0.11910562692325774"/>
          <c:w val="0.23102310231023102"/>
          <c:h val="0.21720031646053373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CheckBox" checked="Checked" fmlaLink="$B$33" lockText="1"/>
</file>

<file path=xl/ctrlProps/ctrlProp2.xml><?xml version="1.0" encoding="utf-8"?>
<formControlPr xmlns="http://schemas.microsoft.com/office/spreadsheetml/2009/9/main" objectType="CheckBox" checked="Checked" fmlaLink="$D$33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9526</xdr:colOff>
      <xdr:row>0</xdr:row>
      <xdr:rowOff>9526</xdr:rowOff>
    </xdr:from>
    <xdr:to>
      <xdr:col>12</xdr:col>
      <xdr:colOff>581026</xdr:colOff>
      <xdr:row>18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8</xdr:row>
          <xdr:rowOff>0</xdr:rowOff>
        </xdr:from>
        <xdr:to>
          <xdr:col>1</xdr:col>
          <xdr:colOff>350520</xdr:colOff>
          <xdr:row>9</xdr:row>
          <xdr:rowOff>30480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</xdr:row>
          <xdr:rowOff>0</xdr:rowOff>
        </xdr:from>
        <xdr:to>
          <xdr:col>1</xdr:col>
          <xdr:colOff>350520</xdr:colOff>
          <xdr:row>10</xdr:row>
          <xdr:rowOff>30480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8"/>
  <sheetViews>
    <sheetView tabSelected="1" workbookViewId="0">
      <selection activeCell="P4" sqref="P4"/>
    </sheetView>
  </sheetViews>
  <sheetFormatPr defaultRowHeight="14.4" x14ac:dyDescent="0.3"/>
  <cols>
    <col min="2" max="2" width="6" customWidth="1"/>
    <col min="7" max="7" width="2.44140625" customWidth="1"/>
    <col min="8" max="8" width="10.5546875" customWidth="1"/>
    <col min="12" max="12" width="14.44140625" customWidth="1"/>
    <col min="13" max="13" width="5.44140625" customWidth="1"/>
  </cols>
  <sheetData>
    <row r="1" spans="1:17" ht="15" x14ac:dyDescent="0.25">
      <c r="A1" t="s">
        <v>2</v>
      </c>
      <c r="H1" s="1"/>
      <c r="I1" s="1"/>
      <c r="J1" s="1"/>
      <c r="K1" s="1"/>
      <c r="L1" s="1"/>
      <c r="M1" s="1"/>
      <c r="Q1" s="4" t="s">
        <v>46</v>
      </c>
    </row>
    <row r="2" spans="1:17" ht="17.25" x14ac:dyDescent="0.25">
      <c r="A2" t="s">
        <v>3</v>
      </c>
      <c r="H2" s="2" t="s">
        <v>21</v>
      </c>
      <c r="I2" s="3" t="s">
        <v>29</v>
      </c>
      <c r="J2" s="3"/>
      <c r="K2" s="3"/>
      <c r="L2" s="3"/>
      <c r="M2" s="1"/>
    </row>
    <row r="3" spans="1:17" ht="15" x14ac:dyDescent="0.25">
      <c r="A3" s="13">
        <v>80</v>
      </c>
      <c r="B3" t="s">
        <v>1</v>
      </c>
      <c r="C3">
        <f>(A3-A6)/(2*(A7+A4))</f>
        <v>20</v>
      </c>
      <c r="D3" t="s">
        <v>7</v>
      </c>
      <c r="H3" s="25" t="s">
        <v>56</v>
      </c>
      <c r="I3" s="1"/>
      <c r="J3" s="5"/>
      <c r="K3" s="5"/>
      <c r="L3" s="1"/>
      <c r="M3" s="1"/>
    </row>
    <row r="4" spans="1:17" ht="15" x14ac:dyDescent="0.25">
      <c r="A4" s="13">
        <v>1.35</v>
      </c>
      <c r="B4" t="s">
        <v>0</v>
      </c>
      <c r="C4">
        <f>A3-A4*C3</f>
        <v>53</v>
      </c>
      <c r="D4" t="s">
        <v>8</v>
      </c>
      <c r="H4" s="1"/>
      <c r="I4" s="1"/>
      <c r="J4" s="1"/>
      <c r="K4" s="1"/>
      <c r="L4" s="1"/>
      <c r="M4" s="1"/>
    </row>
    <row r="5" spans="1:17" ht="15" x14ac:dyDescent="0.25">
      <c r="A5" s="13">
        <v>875</v>
      </c>
      <c r="B5" t="s">
        <v>4</v>
      </c>
      <c r="C5">
        <f>A5/C3+A6+A7*C3</f>
        <v>61.75</v>
      </c>
      <c r="D5" t="s">
        <v>12</v>
      </c>
      <c r="H5" s="1"/>
      <c r="I5" s="1"/>
      <c r="J5" s="1"/>
      <c r="K5" s="1"/>
      <c r="L5" s="1"/>
      <c r="M5" s="1"/>
    </row>
    <row r="6" spans="1:17" ht="15" x14ac:dyDescent="0.25">
      <c r="A6" s="13">
        <v>10</v>
      </c>
      <c r="B6" t="s">
        <v>5</v>
      </c>
      <c r="C6">
        <f>(C4-C5)*C3</f>
        <v>-175</v>
      </c>
      <c r="D6" t="s">
        <v>11</v>
      </c>
      <c r="H6" s="1"/>
      <c r="I6" s="1"/>
      <c r="J6" s="1"/>
      <c r="K6" s="1"/>
      <c r="L6" s="1"/>
      <c r="M6" s="1"/>
    </row>
    <row r="7" spans="1:17" ht="15" x14ac:dyDescent="0.25">
      <c r="A7" s="13">
        <v>0.4</v>
      </c>
      <c r="B7" t="s">
        <v>6</v>
      </c>
      <c r="C7">
        <f>(A5/A7)^0.5</f>
        <v>46.770717334674266</v>
      </c>
      <c r="D7" t="s">
        <v>17</v>
      </c>
      <c r="H7" s="1"/>
      <c r="I7" s="1"/>
      <c r="J7" s="1"/>
      <c r="K7" s="1"/>
      <c r="L7" s="1"/>
      <c r="M7" s="1"/>
    </row>
    <row r="8" spans="1:17" ht="15" x14ac:dyDescent="0.25">
      <c r="A8" s="13">
        <v>10</v>
      </c>
      <c r="B8" t="s">
        <v>14</v>
      </c>
      <c r="C8" t="s">
        <v>57</v>
      </c>
      <c r="H8" s="1"/>
      <c r="I8" s="1"/>
      <c r="J8" s="1"/>
      <c r="K8" s="1"/>
      <c r="L8" s="1"/>
      <c r="M8" s="1"/>
    </row>
    <row r="9" spans="1:17" ht="15" x14ac:dyDescent="0.25">
      <c r="A9" s="4" t="s">
        <v>41</v>
      </c>
      <c r="C9">
        <f>2*A5/(A3-A6)</f>
        <v>25</v>
      </c>
      <c r="D9" t="s">
        <v>9</v>
      </c>
      <c r="E9" s="4" t="s">
        <v>25</v>
      </c>
      <c r="F9">
        <f>(A3-A6-A7*C9-A5/C9)/C9</f>
        <v>1</v>
      </c>
      <c r="H9" s="1"/>
      <c r="I9" s="1"/>
      <c r="J9" s="1"/>
      <c r="K9" s="1"/>
      <c r="L9" s="1"/>
      <c r="M9" s="1"/>
    </row>
    <row r="10" spans="1:17" ht="15" x14ac:dyDescent="0.25">
      <c r="A10" t="s">
        <v>51</v>
      </c>
      <c r="C10">
        <f>A3/2+A6/2+2*A7*A5/(A3-A6)</f>
        <v>55</v>
      </c>
      <c r="D10" t="s">
        <v>10</v>
      </c>
      <c r="H10" s="1"/>
      <c r="I10" s="1"/>
      <c r="J10" s="1"/>
      <c r="K10" s="1"/>
      <c r="L10" s="1"/>
      <c r="M10" s="1"/>
    </row>
    <row r="11" spans="1:17" x14ac:dyDescent="0.3">
      <c r="A11" s="18" t="s">
        <v>59</v>
      </c>
      <c r="B11" s="19"/>
      <c r="C11" t="s">
        <v>58</v>
      </c>
      <c r="H11" s="1"/>
      <c r="I11" s="1"/>
      <c r="J11" s="1"/>
      <c r="K11" s="1"/>
      <c r="L11" s="1"/>
      <c r="M11" s="6" t="s">
        <v>38</v>
      </c>
    </row>
    <row r="12" spans="1:17" x14ac:dyDescent="0.3">
      <c r="A12" s="20">
        <f>A4</f>
        <v>1.35</v>
      </c>
      <c r="B12" s="21"/>
      <c r="C12">
        <f>(A5/(A7+A4))^0.5</f>
        <v>22.360679774997898</v>
      </c>
      <c r="D12" t="s">
        <v>9</v>
      </c>
      <c r="E12" s="4" t="s">
        <v>27</v>
      </c>
      <c r="F12">
        <f>A6+2*(A7+A4)*C12</f>
        <v>88.262379212492647</v>
      </c>
      <c r="H12" s="1"/>
      <c r="I12" s="1"/>
      <c r="J12" s="1"/>
      <c r="K12" s="1"/>
      <c r="L12" s="6" t="s">
        <v>1</v>
      </c>
      <c r="M12" s="7">
        <f>A3</f>
        <v>80</v>
      </c>
    </row>
    <row r="13" spans="1:17" x14ac:dyDescent="0.3">
      <c r="C13">
        <f>F12-A4*C12</f>
        <v>58.075461516245483</v>
      </c>
      <c r="D13" t="s">
        <v>10</v>
      </c>
      <c r="F13" s="29" t="s">
        <v>45</v>
      </c>
      <c r="H13" s="1"/>
      <c r="I13" s="1"/>
      <c r="J13" s="1"/>
      <c r="K13" s="1"/>
      <c r="L13" s="6" t="s">
        <v>0</v>
      </c>
      <c r="M13" s="7">
        <f t="shared" ref="M13:M16" si="0">A4</f>
        <v>1.35</v>
      </c>
    </row>
    <row r="14" spans="1:17" x14ac:dyDescent="0.3">
      <c r="F14" s="29"/>
      <c r="H14" s="1"/>
      <c r="I14" s="1"/>
      <c r="J14" s="1"/>
      <c r="K14" s="1"/>
      <c r="L14" s="6" t="s">
        <v>4</v>
      </c>
      <c r="M14" s="7">
        <f t="shared" si="0"/>
        <v>875</v>
      </c>
    </row>
    <row r="15" spans="1:17" x14ac:dyDescent="0.3">
      <c r="A15" t="s">
        <v>13</v>
      </c>
      <c r="B15" t="s">
        <v>18</v>
      </c>
      <c r="C15" t="s">
        <v>20</v>
      </c>
      <c r="D15" t="s">
        <v>15</v>
      </c>
      <c r="E15" t="s">
        <v>16</v>
      </c>
      <c r="F15" t="s">
        <v>19</v>
      </c>
      <c r="H15" s="1"/>
      <c r="I15" s="1"/>
      <c r="J15" s="1"/>
      <c r="K15" s="1"/>
      <c r="L15" s="6" t="s">
        <v>5</v>
      </c>
      <c r="M15" s="7">
        <f t="shared" si="0"/>
        <v>10</v>
      </c>
    </row>
    <row r="16" spans="1:17" x14ac:dyDescent="0.3">
      <c r="A16">
        <v>0</v>
      </c>
      <c r="B16">
        <f>$A$3-2*$A$4*A16</f>
        <v>80</v>
      </c>
      <c r="C16">
        <f>$A$3-$A$4*A16</f>
        <v>80</v>
      </c>
      <c r="D16">
        <f>$A$6+2*$A$7*A16</f>
        <v>10</v>
      </c>
      <c r="H16" s="1"/>
      <c r="I16" s="1"/>
      <c r="J16" s="1"/>
      <c r="K16" s="1"/>
      <c r="L16" s="6" t="s">
        <v>6</v>
      </c>
      <c r="M16" s="7">
        <f t="shared" si="0"/>
        <v>0.4</v>
      </c>
    </row>
    <row r="17" spans="1:17" ht="15.6" x14ac:dyDescent="0.3">
      <c r="A17">
        <f>A16+$A$8</f>
        <v>10</v>
      </c>
      <c r="B17">
        <f t="shared" ref="B17:B29" si="1">$A$3-2*$A$4*A17</f>
        <v>53</v>
      </c>
      <c r="C17">
        <f t="shared" ref="C17:C27" si="2">$A$3-$A$4*A17</f>
        <v>66.5</v>
      </c>
      <c r="D17">
        <f t="shared" ref="D17:D27" si="3">$A$6+2*$A$7*A17</f>
        <v>18</v>
      </c>
      <c r="E17">
        <f>$A$5/A17+$A$6+$A$7*A17</f>
        <v>101.5</v>
      </c>
      <c r="F17">
        <f>-$A$5/A17^2+$A$7</f>
        <v>-8.35</v>
      </c>
      <c r="H17" s="1"/>
      <c r="I17" s="1"/>
      <c r="J17" s="1"/>
      <c r="K17" s="1"/>
      <c r="L17" s="1"/>
      <c r="M17" s="8" t="s">
        <v>22</v>
      </c>
    </row>
    <row r="18" spans="1:17" x14ac:dyDescent="0.3">
      <c r="A18">
        <f t="shared" ref="A18:A27" si="4">A17+$A$8</f>
        <v>20</v>
      </c>
      <c r="B18">
        <f t="shared" si="1"/>
        <v>26</v>
      </c>
      <c r="C18">
        <f t="shared" si="2"/>
        <v>53</v>
      </c>
      <c r="D18">
        <f t="shared" si="3"/>
        <v>26</v>
      </c>
      <c r="E18">
        <f t="shared" ref="E18:E27" si="5">$A$5/A18+$A$6+$A$7*A18</f>
        <v>61.75</v>
      </c>
      <c r="F18">
        <f t="shared" ref="F18:F27" si="6">-$A$5/A18^2+$A$7</f>
        <v>-1.7875000000000001</v>
      </c>
      <c r="H18" s="1"/>
      <c r="I18" s="1"/>
      <c r="J18" s="1"/>
      <c r="K18" s="1"/>
      <c r="L18" s="1"/>
      <c r="M18" s="1"/>
    </row>
    <row r="19" spans="1:17" x14ac:dyDescent="0.3">
      <c r="A19">
        <f t="shared" si="4"/>
        <v>30</v>
      </c>
      <c r="B19">
        <f t="shared" si="1"/>
        <v>-1</v>
      </c>
      <c r="C19">
        <f t="shared" si="2"/>
        <v>39.5</v>
      </c>
      <c r="D19">
        <f t="shared" si="3"/>
        <v>34</v>
      </c>
      <c r="E19">
        <f t="shared" si="5"/>
        <v>51.166666666666671</v>
      </c>
      <c r="F19">
        <f t="shared" si="6"/>
        <v>-0.57222222222222219</v>
      </c>
      <c r="H19" s="14"/>
      <c r="I19" s="14"/>
      <c r="J19" s="14"/>
      <c r="K19" s="14"/>
      <c r="L19" s="14"/>
      <c r="M19" s="14"/>
    </row>
    <row r="20" spans="1:17" x14ac:dyDescent="0.3">
      <c r="A20">
        <f t="shared" si="4"/>
        <v>40</v>
      </c>
      <c r="B20">
        <f t="shared" si="1"/>
        <v>-28</v>
      </c>
      <c r="C20">
        <f t="shared" si="2"/>
        <v>26</v>
      </c>
      <c r="D20">
        <f t="shared" si="3"/>
        <v>42</v>
      </c>
      <c r="E20">
        <f t="shared" si="5"/>
        <v>47.875</v>
      </c>
      <c r="F20">
        <f t="shared" si="6"/>
        <v>-0.14687499999999998</v>
      </c>
      <c r="H20" s="14"/>
      <c r="I20" s="14"/>
      <c r="J20" s="14"/>
      <c r="K20" s="14"/>
      <c r="L20" s="14"/>
      <c r="M20" s="14"/>
    </row>
    <row r="21" spans="1:17" x14ac:dyDescent="0.3">
      <c r="A21">
        <f t="shared" si="4"/>
        <v>50</v>
      </c>
      <c r="B21">
        <f t="shared" si="1"/>
        <v>-55</v>
      </c>
      <c r="C21">
        <f t="shared" si="2"/>
        <v>12.5</v>
      </c>
      <c r="D21">
        <f t="shared" si="3"/>
        <v>50</v>
      </c>
      <c r="E21">
        <f t="shared" si="5"/>
        <v>47.5</v>
      </c>
      <c r="F21">
        <f t="shared" si="6"/>
        <v>5.0000000000000044E-2</v>
      </c>
      <c r="H21" s="14"/>
      <c r="I21" s="14"/>
      <c r="J21" s="14"/>
      <c r="K21" s="14"/>
      <c r="L21" s="14"/>
      <c r="M21" s="14"/>
    </row>
    <row r="22" spans="1:17" x14ac:dyDescent="0.3">
      <c r="A22">
        <f t="shared" si="4"/>
        <v>60</v>
      </c>
      <c r="B22">
        <f t="shared" si="1"/>
        <v>-82</v>
      </c>
      <c r="C22">
        <f t="shared" si="2"/>
        <v>-1</v>
      </c>
      <c r="D22">
        <f t="shared" si="3"/>
        <v>58</v>
      </c>
      <c r="E22">
        <f t="shared" si="5"/>
        <v>48.583333333333336</v>
      </c>
      <c r="F22">
        <f t="shared" si="6"/>
        <v>0.15694444444444447</v>
      </c>
    </row>
    <row r="23" spans="1:17" x14ac:dyDescent="0.3">
      <c r="A23">
        <f t="shared" si="4"/>
        <v>70</v>
      </c>
      <c r="B23">
        <f t="shared" si="1"/>
        <v>-109</v>
      </c>
      <c r="C23">
        <f t="shared" si="2"/>
        <v>-14.5</v>
      </c>
      <c r="D23">
        <f t="shared" si="3"/>
        <v>66</v>
      </c>
      <c r="E23">
        <f t="shared" si="5"/>
        <v>50.5</v>
      </c>
      <c r="F23">
        <f t="shared" si="6"/>
        <v>0.22142857142857145</v>
      </c>
    </row>
    <row r="24" spans="1:17" x14ac:dyDescent="0.3">
      <c r="A24">
        <f t="shared" si="4"/>
        <v>80</v>
      </c>
      <c r="B24">
        <f t="shared" si="1"/>
        <v>-136</v>
      </c>
      <c r="C24">
        <f t="shared" si="2"/>
        <v>-28</v>
      </c>
      <c r="D24">
        <f t="shared" si="3"/>
        <v>74</v>
      </c>
      <c r="E24">
        <f t="shared" si="5"/>
        <v>52.9375</v>
      </c>
      <c r="F24">
        <f t="shared" si="6"/>
        <v>0.26328125000000002</v>
      </c>
    </row>
    <row r="25" spans="1:17" x14ac:dyDescent="0.3">
      <c r="A25">
        <f t="shared" si="4"/>
        <v>90</v>
      </c>
      <c r="B25">
        <f t="shared" si="1"/>
        <v>-163.00000000000003</v>
      </c>
      <c r="C25">
        <f t="shared" si="2"/>
        <v>-41.500000000000014</v>
      </c>
      <c r="D25">
        <f t="shared" si="3"/>
        <v>82</v>
      </c>
      <c r="E25">
        <f t="shared" si="5"/>
        <v>55.722222222222221</v>
      </c>
      <c r="F25">
        <f t="shared" si="6"/>
        <v>0.29197530864197535</v>
      </c>
      <c r="L25" s="15"/>
      <c r="M25" s="10" t="s">
        <v>31</v>
      </c>
      <c r="N25" s="22" t="s">
        <v>42</v>
      </c>
      <c r="O25" s="22" t="s">
        <v>43</v>
      </c>
      <c r="P25" s="22" t="s">
        <v>44</v>
      </c>
      <c r="Q25" s="22" t="s">
        <v>53</v>
      </c>
    </row>
    <row r="26" spans="1:17" x14ac:dyDescent="0.3">
      <c r="A26">
        <f t="shared" si="4"/>
        <v>100</v>
      </c>
      <c r="B26">
        <f t="shared" si="1"/>
        <v>-190</v>
      </c>
      <c r="C26">
        <f t="shared" si="2"/>
        <v>-55</v>
      </c>
      <c r="D26">
        <f t="shared" si="3"/>
        <v>90</v>
      </c>
      <c r="E26">
        <f t="shared" si="5"/>
        <v>58.75</v>
      </c>
      <c r="F26">
        <f t="shared" si="6"/>
        <v>0.3125</v>
      </c>
      <c r="K26" s="26" t="s">
        <v>38</v>
      </c>
      <c r="L26" s="4" t="s">
        <v>13</v>
      </c>
      <c r="M26" s="9">
        <v>40</v>
      </c>
      <c r="N26">
        <v>25</v>
      </c>
      <c r="O26">
        <v>50</v>
      </c>
      <c r="P26">
        <v>40</v>
      </c>
      <c r="Q26">
        <v>40</v>
      </c>
    </row>
    <row r="27" spans="1:17" x14ac:dyDescent="0.3">
      <c r="A27">
        <f t="shared" si="4"/>
        <v>110</v>
      </c>
      <c r="B27">
        <f t="shared" si="1"/>
        <v>-217</v>
      </c>
      <c r="C27">
        <f t="shared" si="2"/>
        <v>-68.5</v>
      </c>
      <c r="D27">
        <f t="shared" si="3"/>
        <v>98</v>
      </c>
      <c r="E27">
        <f t="shared" si="5"/>
        <v>61.954545454545453</v>
      </c>
      <c r="F27">
        <f t="shared" si="6"/>
        <v>0.32768595041322318</v>
      </c>
      <c r="K27" s="26"/>
      <c r="L27" s="10" t="s">
        <v>39</v>
      </c>
      <c r="M27" s="23">
        <v>50</v>
      </c>
      <c r="N27" s="12">
        <v>55</v>
      </c>
      <c r="O27" s="17">
        <v>40</v>
      </c>
      <c r="P27" s="17">
        <v>45</v>
      </c>
      <c r="Q27" s="15">
        <v>52</v>
      </c>
    </row>
    <row r="28" spans="1:17" x14ac:dyDescent="0.3">
      <c r="A28" t="s">
        <v>28</v>
      </c>
      <c r="K28" s="24" t="s">
        <v>40</v>
      </c>
      <c r="L28" s="4" t="s">
        <v>1</v>
      </c>
      <c r="M28" s="9">
        <v>72</v>
      </c>
      <c r="N28">
        <v>80</v>
      </c>
      <c r="O28" s="14">
        <v>50</v>
      </c>
      <c r="P28">
        <v>65</v>
      </c>
      <c r="Q28">
        <v>72</v>
      </c>
    </row>
    <row r="29" spans="1:17" x14ac:dyDescent="0.3">
      <c r="A29">
        <f>C9</f>
        <v>25</v>
      </c>
      <c r="B29">
        <f t="shared" si="1"/>
        <v>12.5</v>
      </c>
      <c r="C29">
        <f t="shared" ref="C29" si="7">$A$3-$A$4*A29</f>
        <v>46.25</v>
      </c>
      <c r="D29">
        <f t="shared" ref="D29" si="8">$A$6+2*$A$7*A29</f>
        <v>30</v>
      </c>
      <c r="E29">
        <f t="shared" ref="E29" si="9">$A$5/A29+$A$6+$A$7*A29</f>
        <v>55</v>
      </c>
      <c r="F29">
        <f t="shared" ref="F29" si="10">-$A$5/A29^2+$A$7</f>
        <v>-0.99999999999999989</v>
      </c>
      <c r="G29" t="s">
        <v>54</v>
      </c>
      <c r="L29" s="4" t="s">
        <v>0</v>
      </c>
      <c r="M29" s="9">
        <v>0.55000000000000004</v>
      </c>
      <c r="N29">
        <v>1</v>
      </c>
      <c r="O29" s="14">
        <v>0.2</v>
      </c>
      <c r="P29">
        <v>0.5</v>
      </c>
      <c r="Q29">
        <v>0.5</v>
      </c>
    </row>
    <row r="30" spans="1:17" x14ac:dyDescent="0.3">
      <c r="A30">
        <f>C12</f>
        <v>22.360679774997898</v>
      </c>
      <c r="B30">
        <f t="shared" ref="B30" si="11">$A$3-2*$A$4*A30</f>
        <v>19.626164607505672</v>
      </c>
      <c r="C30">
        <f t="shared" ref="C30" si="12">$A$3-$A$4*A30</f>
        <v>49.813082303752836</v>
      </c>
      <c r="D30">
        <f t="shared" ref="D30" si="13">$A$6+2*$A$7*A30</f>
        <v>27.888543819998318</v>
      </c>
      <c r="E30">
        <f t="shared" ref="E30" si="14">$A$5/A30+$A$6+$A$7*A30</f>
        <v>58.075461516245475</v>
      </c>
      <c r="F30">
        <f t="shared" ref="F30" si="15">-$A$5/A30^2+$A$7</f>
        <v>-1.3499999999999996</v>
      </c>
      <c r="G30" t="s">
        <v>55</v>
      </c>
      <c r="L30" s="4" t="s">
        <v>4</v>
      </c>
      <c r="M30" s="9">
        <v>1200</v>
      </c>
      <c r="N30">
        <v>875</v>
      </c>
      <c r="O30" s="14">
        <v>1000</v>
      </c>
      <c r="P30">
        <v>1200</v>
      </c>
      <c r="Q30">
        <v>1200</v>
      </c>
    </row>
    <row r="31" spans="1:17" x14ac:dyDescent="0.3">
      <c r="L31" s="4" t="s">
        <v>5</v>
      </c>
      <c r="M31" s="9">
        <v>12</v>
      </c>
      <c r="N31">
        <v>10</v>
      </c>
      <c r="O31" s="14">
        <v>10</v>
      </c>
      <c r="P31">
        <v>5</v>
      </c>
      <c r="Q31">
        <v>12</v>
      </c>
    </row>
    <row r="32" spans="1:17" x14ac:dyDescent="0.3">
      <c r="J32" s="27" t="s">
        <v>33</v>
      </c>
      <c r="K32" s="27" t="s">
        <v>47</v>
      </c>
      <c r="L32" s="4" t="s">
        <v>6</v>
      </c>
      <c r="M32" s="9">
        <v>0.2</v>
      </c>
      <c r="N32">
        <v>0.4</v>
      </c>
      <c r="O32" s="14">
        <v>0.2</v>
      </c>
      <c r="P32">
        <v>0.25</v>
      </c>
      <c r="Q32">
        <v>0.25</v>
      </c>
    </row>
    <row r="33" spans="1:17" x14ac:dyDescent="0.3">
      <c r="A33" t="s">
        <v>23</v>
      </c>
      <c r="B33" t="b">
        <v>1</v>
      </c>
      <c r="C33" t="s">
        <v>52</v>
      </c>
      <c r="D33" t="b">
        <v>1</v>
      </c>
      <c r="H33" s="15"/>
      <c r="I33" s="15"/>
      <c r="J33" s="28"/>
      <c r="K33" s="28"/>
      <c r="L33" s="16" t="s">
        <v>32</v>
      </c>
    </row>
    <row r="34" spans="1:17" x14ac:dyDescent="0.3">
      <c r="A34">
        <v>0</v>
      </c>
      <c r="B34">
        <f>IF(B33,C4,-100)</f>
        <v>53</v>
      </c>
      <c r="C34">
        <v>0</v>
      </c>
      <c r="D34">
        <f>IF(D33,C4,-100)</f>
        <v>53</v>
      </c>
      <c r="I34" s="4" t="s">
        <v>24</v>
      </c>
      <c r="J34" s="9" t="s">
        <v>34</v>
      </c>
      <c r="K34" s="9" t="s">
        <v>48</v>
      </c>
      <c r="L34" s="9" t="s">
        <v>23</v>
      </c>
      <c r="M34" s="9">
        <v>0.4</v>
      </c>
      <c r="N34">
        <v>0.6</v>
      </c>
      <c r="O34">
        <v>0.12</v>
      </c>
      <c r="P34" s="9">
        <v>0.25</v>
      </c>
      <c r="Q34" s="9">
        <v>0.25</v>
      </c>
    </row>
    <row r="35" spans="1:17" x14ac:dyDescent="0.3">
      <c r="A35">
        <f>C3</f>
        <v>20</v>
      </c>
      <c r="B35">
        <f>B34</f>
        <v>53</v>
      </c>
      <c r="C35">
        <f>C3</f>
        <v>20</v>
      </c>
      <c r="D35">
        <f>D34</f>
        <v>53</v>
      </c>
      <c r="J35" s="9" t="s">
        <v>35</v>
      </c>
      <c r="K35" s="9" t="s">
        <v>48</v>
      </c>
      <c r="L35" s="9" t="s">
        <v>30</v>
      </c>
      <c r="M35" s="9">
        <v>1</v>
      </c>
      <c r="N35" s="11">
        <v>1.35</v>
      </c>
      <c r="O35">
        <v>0.3</v>
      </c>
      <c r="P35" s="9">
        <v>1</v>
      </c>
      <c r="Q35" s="9">
        <v>0.75</v>
      </c>
    </row>
    <row r="36" spans="1:17" x14ac:dyDescent="0.3">
      <c r="A36">
        <f>C3</f>
        <v>20</v>
      </c>
      <c r="B36">
        <f>IF(B33,C5,-100)</f>
        <v>61.75</v>
      </c>
      <c r="C36">
        <f>C35</f>
        <v>20</v>
      </c>
      <c r="D36">
        <f>D35</f>
        <v>53</v>
      </c>
      <c r="I36" s="4" t="s">
        <v>26</v>
      </c>
      <c r="J36" s="9" t="s">
        <v>36</v>
      </c>
      <c r="K36" s="9" t="s">
        <v>49</v>
      </c>
      <c r="L36" s="9" t="s">
        <v>23</v>
      </c>
      <c r="M36" s="9">
        <v>87</v>
      </c>
      <c r="N36">
        <v>94</v>
      </c>
      <c r="O36">
        <v>54</v>
      </c>
      <c r="P36" s="9">
        <v>80</v>
      </c>
      <c r="Q36" s="9">
        <v>84</v>
      </c>
    </row>
    <row r="37" spans="1:17" x14ac:dyDescent="0.3">
      <c r="A37">
        <f>A34</f>
        <v>0</v>
      </c>
      <c r="B37">
        <f>B36</f>
        <v>61.75</v>
      </c>
      <c r="C37">
        <f>C36</f>
        <v>20</v>
      </c>
      <c r="D37">
        <v>0</v>
      </c>
      <c r="J37" s="9" t="s">
        <v>37</v>
      </c>
      <c r="K37" s="9" t="s">
        <v>49</v>
      </c>
      <c r="L37" s="9" t="s">
        <v>30</v>
      </c>
      <c r="M37" s="9">
        <v>57</v>
      </c>
      <c r="N37">
        <v>66</v>
      </c>
      <c r="O37">
        <v>46</v>
      </c>
      <c r="P37" s="9">
        <v>59</v>
      </c>
      <c r="Q37" s="9">
        <v>66</v>
      </c>
    </row>
    <row r="38" spans="1:17" x14ac:dyDescent="0.3">
      <c r="A38">
        <f>A37</f>
        <v>0</v>
      </c>
      <c r="B38">
        <f>B34</f>
        <v>53</v>
      </c>
      <c r="O38" s="4" t="s">
        <v>50</v>
      </c>
    </row>
  </sheetData>
  <scenarios current="6" show="6">
    <scenario name="SRprofit" locked="1" count="6" user="SEE" comment="Created by SEE on 7/25/2015">
      <inputCells r="A3" val="72"/>
      <inputCells r="A4" val="0.4"/>
      <inputCells r="A5" val="1200"/>
      <inputCells r="A6" val="12"/>
      <inputCells r="A7" val="0.2"/>
      <inputCells r="A8" val="10"/>
    </scenario>
    <scenario name="SRloss" locked="1" count="6" user="SEE" comment="Created by SEE on 7/25/2015">
      <inputCells r="A3" val="72"/>
      <inputCells r="A4" val="0.8"/>
      <inputCells r="A5" val="1200"/>
      <inputCells r="A6" val="12"/>
      <inputCells r="A7" val="0.2"/>
      <inputCells r="A8" val="10"/>
    </scenario>
    <scenario name="LRMCE_SlopeAdjusted" locked="1" count="6" user="SEE" comment="Created by SEE on 7/25/2015">
      <inputCells r="A3" val="72"/>
      <inputCells r="A4" val="0.55"/>
      <inputCells r="A5" val="1200"/>
      <inputCells r="A6" val="12"/>
      <inputCells r="A7" val="0.2"/>
      <inputCells r="A8" val="10"/>
    </scenario>
    <scenario name="newLR1" locked="1" count="6" user="Laura" comment="Created by Erfle, Stephen on 8/13/2015_x000a_Modified by Laura on 8/15/2015">
      <inputCells r="A3" val="80"/>
      <inputCells r="A4" val="1"/>
      <inputCells r="A5" val="875"/>
      <inputCells r="A6" val="10"/>
      <inputCells r="A7" val="0.4"/>
      <inputCells r="A8" val="10"/>
    </scenario>
    <scenario name="newLR2" locked="1" count="6" user="Laura" comment="Created by Laura on 8/15/2015">
      <inputCells r="A3" val="50"/>
      <inputCells r="A4" val="0.2"/>
      <inputCells r="A5" val="1000"/>
      <inputCells r="A6" val="10"/>
      <inputCells r="A7" val="0.2"/>
      <inputCells r="A8" val="10"/>
    </scenario>
    <scenario name="newLR3" locked="1" count="6" user="Laura" comment="Created by Laura on 8/15/2015">
      <inputCells r="A3" val="65"/>
      <inputCells r="A4" val="0.5"/>
      <inputCells r="A5" val="1200"/>
      <inputCells r="A6" val="5"/>
      <inputCells r="A7" val="0.25"/>
      <inputCells r="A8" val="10"/>
    </scenario>
    <scenario name="newLR4" locked="1" count="6" user="Laura" comment="Created by Laura on 8/15/2015">
      <inputCells r="A3" val="72"/>
      <inputCells r="A4" val="0.5"/>
      <inputCells r="A5" val="1200"/>
      <inputCells r="A6" val="12"/>
      <inputCells r="A7" val="0.25"/>
      <inputCells r="A8" val="10"/>
    </scenario>
  </scenarios>
  <mergeCells count="4">
    <mergeCell ref="K26:K27"/>
    <mergeCell ref="J32:J33"/>
    <mergeCell ref="F13:F14"/>
    <mergeCell ref="K32:K33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45720</xdr:colOff>
                    <xdr:row>8</xdr:row>
                    <xdr:rowOff>0</xdr:rowOff>
                  </from>
                  <to>
                    <xdr:col>1</xdr:col>
                    <xdr:colOff>350520</xdr:colOff>
                    <xdr:row>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45720</xdr:colOff>
                    <xdr:row>9</xdr:row>
                    <xdr:rowOff>0</xdr:rowOff>
                  </from>
                  <to>
                    <xdr:col>1</xdr:col>
                    <xdr:colOff>350520</xdr:colOff>
                    <xdr:row>10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Dickinson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</dc:creator>
  <cp:lastModifiedBy>Owner</cp:lastModifiedBy>
  <dcterms:created xsi:type="dcterms:W3CDTF">2015-07-25T18:59:29Z</dcterms:created>
  <dcterms:modified xsi:type="dcterms:W3CDTF">2016-02-01T21:39:44Z</dcterms:modified>
</cp:coreProperties>
</file>